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inkingmuscle-my.sharepoint.com/personal/joshua_thinkingmuscle_com/Documents/Clients/CFS/"/>
    </mc:Choice>
  </mc:AlternateContent>
  <xr:revisionPtr revIDLastSave="126" documentId="8_{783CCD7F-A6CB-4749-85FD-AE1DA75B57CE}" xr6:coauthVersionLast="47" xr6:coauthVersionMax="47" xr10:uidLastSave="{4FDA5BB0-7892-45F1-8EC4-64C1701FAF69}"/>
  <bookViews>
    <workbookView xWindow="8460" yWindow="1710" windowWidth="14400" windowHeight="14985" xr2:uid="{6ACC9B16-AA73-4E69-AB14-9F63DF9E1B6B}"/>
  </bookViews>
  <sheets>
    <sheet name="Sheet1" sheetId="1" r:id="rId1"/>
  </sheets>
  <definedNames>
    <definedName name="_xlnm.Print_Area" localSheetId="0">Sheet1!$B$29:$F$87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  <c r="F66" i="1" s="1"/>
  <c r="F20" i="1"/>
  <c r="C79" i="1" s="1"/>
  <c r="F79" i="1" s="1"/>
  <c r="F19" i="1"/>
  <c r="C70" i="1" s="1"/>
  <c r="F70" i="1" s="1"/>
  <c r="F18" i="1"/>
  <c r="C78" i="1" s="1"/>
  <c r="E78" i="1" s="1"/>
  <c r="D51" i="1"/>
  <c r="C69" i="1"/>
  <c r="E69" i="1" s="1"/>
  <c r="F27" i="1"/>
  <c r="C68" i="1" s="1"/>
  <c r="F68" i="1" s="1"/>
  <c r="F26" i="1"/>
  <c r="C67" i="1" s="1"/>
  <c r="F67" i="1" s="1"/>
  <c r="F25" i="1"/>
  <c r="F24" i="1"/>
  <c r="C65" i="1" s="1"/>
  <c r="F65" i="1" s="1"/>
  <c r="F23" i="1"/>
  <c r="C64" i="1" s="1"/>
  <c r="F22" i="1"/>
  <c r="C63" i="1" s="1"/>
  <c r="F63" i="1" s="1"/>
  <c r="F21" i="1"/>
  <c r="C62" i="1" s="1"/>
  <c r="F62" i="1" s="1"/>
  <c r="F17" i="1"/>
  <c r="C71" i="1" s="1"/>
  <c r="E71" i="1" s="1"/>
  <c r="F16" i="1"/>
  <c r="C80" i="1" s="1"/>
  <c r="D80" i="1" s="1"/>
  <c r="F15" i="1"/>
  <c r="C77" i="1" s="1"/>
  <c r="F77" i="1" s="1"/>
  <c r="F14" i="1"/>
  <c r="C86" i="1" s="1"/>
  <c r="D86" i="1" s="1"/>
  <c r="F13" i="1"/>
  <c r="F12" i="1"/>
  <c r="C76" i="1" s="1"/>
  <c r="F76" i="1" s="1"/>
  <c r="F11" i="1"/>
  <c r="C75" i="1" s="1"/>
  <c r="E75" i="1" s="1"/>
  <c r="F10" i="1"/>
  <c r="C74" i="1" s="1"/>
  <c r="F9" i="1"/>
  <c r="C73" i="1" s="1"/>
  <c r="F73" i="1" s="1"/>
  <c r="F8" i="1"/>
  <c r="C72" i="1" s="1"/>
  <c r="F72" i="1" s="1"/>
  <c r="E66" i="1" l="1"/>
  <c r="D66" i="1"/>
  <c r="C81" i="1"/>
  <c r="E81" i="1" s="1"/>
  <c r="D79" i="1"/>
  <c r="E79" i="1"/>
  <c r="D70" i="1"/>
  <c r="E70" i="1"/>
  <c r="F78" i="1"/>
  <c r="D78" i="1"/>
  <c r="E86" i="1"/>
  <c r="E80" i="1"/>
  <c r="F69" i="1"/>
  <c r="F71" i="1"/>
  <c r="E72" i="1"/>
  <c r="D67" i="1"/>
  <c r="D68" i="1"/>
  <c r="D71" i="1"/>
  <c r="D72" i="1"/>
  <c r="F86" i="1"/>
  <c r="D63" i="1"/>
  <c r="F80" i="1"/>
  <c r="F74" i="1"/>
  <c r="E74" i="1"/>
  <c r="D74" i="1"/>
  <c r="F64" i="1"/>
  <c r="E64" i="1"/>
  <c r="D64" i="1"/>
  <c r="F75" i="1"/>
  <c r="E63" i="1"/>
  <c r="D65" i="1"/>
  <c r="D73" i="1"/>
  <c r="E65" i="1"/>
  <c r="E73" i="1"/>
  <c r="D75" i="1"/>
  <c r="D62" i="1"/>
  <c r="D76" i="1"/>
  <c r="E67" i="1"/>
  <c r="E62" i="1"/>
  <c r="D69" i="1"/>
  <c r="D77" i="1"/>
  <c r="E68" i="1"/>
  <c r="E76" i="1"/>
  <c r="E77" i="1"/>
  <c r="C87" i="1" l="1"/>
  <c r="D87" i="1" s="1"/>
  <c r="F81" i="1"/>
  <c r="D81" i="1"/>
  <c r="E87" i="1" l="1"/>
  <c r="F87" i="1"/>
</calcChain>
</file>

<file path=xl/sharedStrings.xml><?xml version="1.0" encoding="utf-8"?>
<sst xmlns="http://schemas.openxmlformats.org/spreadsheetml/2006/main" count="122" uniqueCount="94">
  <si>
    <t>Copper Sulfate</t>
  </si>
  <si>
    <t>Chromium Picolinate</t>
  </si>
  <si>
    <t>Vanadium</t>
  </si>
  <si>
    <t>Potassium Iodide</t>
  </si>
  <si>
    <t>Lithium Orotate</t>
  </si>
  <si>
    <t>Compound</t>
  </si>
  <si>
    <t>Formula</t>
  </si>
  <si>
    <t>CuSO4</t>
  </si>
  <si>
    <t>Other Weight%</t>
  </si>
  <si>
    <t>Molar Mass g/mol</t>
  </si>
  <si>
    <t>KI</t>
  </si>
  <si>
    <t>C5H3LiN2O4</t>
  </si>
  <si>
    <t>Copper</t>
  </si>
  <si>
    <t>Iron</t>
  </si>
  <si>
    <t>Manganese</t>
  </si>
  <si>
    <t>Chromium</t>
  </si>
  <si>
    <t>Molybdenum</t>
  </si>
  <si>
    <t>Iodine</t>
  </si>
  <si>
    <t>Selenium</t>
  </si>
  <si>
    <t>Total Compound Weight (mg)</t>
  </si>
  <si>
    <t>TOTALS</t>
  </si>
  <si>
    <t>Lithium Carbonate</t>
  </si>
  <si>
    <t>Li2CO3</t>
  </si>
  <si>
    <t>L-Seleno-methionine blend</t>
  </si>
  <si>
    <t>C5H11NO2Se [++]</t>
  </si>
  <si>
    <t>C4H2FeO4</t>
  </si>
  <si>
    <t>Ferrous Fumarate</t>
  </si>
  <si>
    <t>C18H12N3O6Cr</t>
  </si>
  <si>
    <t>Fill in "Client name", etc and save document as PDF - email to order@compoundingchemist.com</t>
  </si>
  <si>
    <t>Client Name</t>
  </si>
  <si>
    <t>&lt;Firstname&gt; &lt;Lastname&gt;</t>
  </si>
  <si>
    <t>&lt;Suburb&gt;, &lt;State&gt;</t>
  </si>
  <si>
    <t>&lt;Country&gt;, &lt;Postal code&gt;</t>
  </si>
  <si>
    <t>Phone Number</t>
  </si>
  <si>
    <t>&lt;+61 412 345 678&gt;</t>
  </si>
  <si>
    <t>Email Address</t>
  </si>
  <si>
    <t>&lt;Shipping  Address&gt;</t>
  </si>
  <si>
    <t>myemail@address.com</t>
  </si>
  <si>
    <t>ADJUST TARGETS</t>
  </si>
  <si>
    <t>C12H19N4O7P2S</t>
  </si>
  <si>
    <t>B2 - FMN</t>
  </si>
  <si>
    <t>C17H21N4O9P</t>
  </si>
  <si>
    <t>B9 - 5-MTHF</t>
  </si>
  <si>
    <t>C20H25N7O6</t>
  </si>
  <si>
    <t>B6 - P5P</t>
  </si>
  <si>
    <t>C8H10NO6P</t>
  </si>
  <si>
    <t>B1 - Cocarboxylase</t>
  </si>
  <si>
    <t>Nutrient</t>
  </si>
  <si>
    <t>Peppermint troche</t>
  </si>
  <si>
    <t>Target &lt; 400mg</t>
  </si>
  <si>
    <t>L-Seleno-methionine (blend)</t>
  </si>
  <si>
    <t>B2 - FMN / R5P</t>
  </si>
  <si>
    <t>B3 - NMN</t>
  </si>
  <si>
    <t>C11H15N2O8P</t>
  </si>
  <si>
    <t>B7/H - Biotin</t>
  </si>
  <si>
    <t>C10H16N2O3S</t>
  </si>
  <si>
    <t>C63H91CoN13O14P</t>
  </si>
  <si>
    <t xml:space="preserve">B1 - Cocarboxylase </t>
  </si>
  <si>
    <t>B2 - Riboflavin 5-phosphate</t>
  </si>
  <si>
    <t>B3 - Nicotinamide mononucleotide</t>
  </si>
  <si>
    <t>B6 - Pyridoxal 5-phosphate</t>
  </si>
  <si>
    <t>B12 - Methylcobalamin</t>
  </si>
  <si>
    <t>Sublingual (active, mg)</t>
  </si>
  <si>
    <t>Active Weight%</t>
  </si>
  <si>
    <t>Zinc Acetate Dihydrate</t>
  </si>
  <si>
    <t>C4H10O6Zn</t>
  </si>
  <si>
    <t>Sodium Molybdate Dihydrate</t>
  </si>
  <si>
    <t>Manganese Gluconate Dihydrate</t>
  </si>
  <si>
    <t>C12H26MnO16</t>
  </si>
  <si>
    <t>H4MoNa2O6</t>
  </si>
  <si>
    <t>3 Trays (g)</t>
  </si>
  <si>
    <t>1 Tray (g)</t>
  </si>
  <si>
    <t>2 Trays (g)</t>
  </si>
  <si>
    <t>(PHARMACY USE ONLY)</t>
  </si>
  <si>
    <t>Rubidium Carbonate</t>
  </si>
  <si>
    <t>Rb2CO3</t>
  </si>
  <si>
    <t>Strontium Carbonate</t>
  </si>
  <si>
    <t>SrCO3</t>
  </si>
  <si>
    <t>Rubidium</t>
  </si>
  <si>
    <t>Strontium</t>
  </si>
  <si>
    <t>Boric Acid</t>
  </si>
  <si>
    <t>H3BO3</t>
  </si>
  <si>
    <t>Boron</t>
  </si>
  <si>
    <t>Troche 1</t>
  </si>
  <si>
    <t>Troche 2</t>
  </si>
  <si>
    <t>Zinc</t>
  </si>
  <si>
    <t>1/2 troche after breakfast and dinner, separately</t>
  </si>
  <si>
    <t>Lithium (restricted, use eg. iHerb)</t>
  </si>
  <si>
    <t>(eq. 500mg thiamine)</t>
  </si>
  <si>
    <t>B3 - NMN (use other source)</t>
  </si>
  <si>
    <t>H10O10SV</t>
  </si>
  <si>
    <t>Vanadyl Sulfate Pentahydrate</t>
  </si>
  <si>
    <t>DOES NOT INCLUDE CALCIUM, MAGNESIUM, PHOSPHORUS, SODIUM, POTASSIUM, SILICA, LITHIUM or others.</t>
  </si>
  <si>
    <t xml:space="preserve">How-to: adjust desired targets for "Sublingual (active, mg)" doses and confirm total compound weight &lt;405mg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</si>
</sst>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6" fillId="4" borderId="0" applyNumberFormat="0" applyBorder="0" applyAlignment="0" applyProtection="0"/>
    <xf numFmtId="0" fontId="10" fillId="6" borderId="0" applyNumberFormat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3" fillId="3" borderId="2" xfId="2"/>
    <xf numFmtId="0" fontId="5" fillId="0" borderId="0" xfId="0" applyFont="1"/>
    <xf numFmtId="0" fontId="7" fillId="0" borderId="0" xfId="0" applyFont="1"/>
    <xf numFmtId="0" fontId="0" fillId="5" borderId="0" xfId="0" applyFill="1"/>
    <xf numFmtId="0" fontId="7" fillId="5" borderId="0" xfId="0" applyFont="1" applyFill="1"/>
    <xf numFmtId="0" fontId="2" fillId="2" borderId="4" xfId="1" applyBorder="1" applyAlignment="1">
      <alignment wrapText="1"/>
    </xf>
    <xf numFmtId="0" fontId="2" fillId="2" borderId="5" xfId="1" applyBorder="1" applyAlignment="1">
      <alignment wrapText="1"/>
    </xf>
    <xf numFmtId="0" fontId="2" fillId="2" borderId="6" xfId="1" applyBorder="1"/>
    <xf numFmtId="0" fontId="2" fillId="2" borderId="4" xfId="1" applyBorder="1"/>
    <xf numFmtId="0" fontId="2" fillId="2" borderId="5" xfId="1" applyBorder="1"/>
    <xf numFmtId="2" fontId="2" fillId="2" borderId="5" xfId="1" applyNumberFormat="1" applyBorder="1"/>
    <xf numFmtId="0" fontId="1" fillId="4" borderId="3" xfId="3" applyFont="1" applyBorder="1"/>
    <xf numFmtId="49" fontId="0" fillId="0" borderId="0" xfId="0" applyNumberFormat="1"/>
    <xf numFmtId="0" fontId="8" fillId="0" borderId="0" xfId="0" applyFont="1"/>
    <xf numFmtId="0" fontId="1" fillId="4" borderId="8" xfId="3" applyFont="1" applyBorder="1"/>
    <xf numFmtId="0" fontId="1" fillId="4" borderId="7" xfId="3" applyFont="1" applyBorder="1"/>
    <xf numFmtId="0" fontId="9" fillId="0" borderId="0" xfId="0" applyFont="1"/>
    <xf numFmtId="0" fontId="2" fillId="2" borderId="9" xfId="1" applyBorder="1"/>
    <xf numFmtId="164" fontId="2" fillId="2" borderId="5" xfId="1" applyNumberFormat="1" applyBorder="1"/>
    <xf numFmtId="164" fontId="2" fillId="2" borderId="6" xfId="1" applyNumberFormat="1" applyBorder="1"/>
    <xf numFmtId="0" fontId="0" fillId="0" borderId="10" xfId="0" applyBorder="1"/>
    <xf numFmtId="2" fontId="0" fillId="0" borderId="0" xfId="0" applyNumberFormat="1"/>
    <xf numFmtId="164" fontId="0" fillId="0" borderId="0" xfId="0" applyNumberFormat="1"/>
    <xf numFmtId="164" fontId="0" fillId="0" borderId="11" xfId="0" applyNumberFormat="1" applyBorder="1"/>
    <xf numFmtId="0" fontId="2" fillId="2" borderId="6" xfId="1" applyBorder="1" applyAlignment="1">
      <alignment wrapText="1"/>
    </xf>
    <xf numFmtId="0" fontId="6" fillId="4" borderId="0" xfId="3" applyAlignment="1">
      <alignment horizontal="center" vertical="center" wrapText="1"/>
    </xf>
    <xf numFmtId="0" fontId="10" fillId="6" borderId="0" xfId="4"/>
    <xf numFmtId="0" fontId="11" fillId="5" borderId="0" xfId="0" applyFont="1" applyFill="1"/>
    <xf numFmtId="0" fontId="0" fillId="0" borderId="0" xfId="0" applyBorder="1"/>
  </cellXfs>
  <cellStyles count="5">
    <cellStyle name="Bad" xfId="4" builtinId="27"/>
    <cellStyle name="Calculation" xfId="1" builtinId="22"/>
    <cellStyle name="Check Cell" xfId="2" builtinId="23"/>
    <cellStyle name="Good" xfId="3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5439F-2DDB-4595-930E-48527CCC8C41}">
  <sheetPr>
    <pageSetUpPr fitToPage="1"/>
  </sheetPr>
  <dimension ref="A1:F87"/>
  <sheetViews>
    <sheetView tabSelected="1" topLeftCell="A61" workbookViewId="0">
      <selection activeCell="E47" sqref="E47"/>
    </sheetView>
  </sheetViews>
  <sheetFormatPr defaultRowHeight="15" x14ac:dyDescent="0.25"/>
  <cols>
    <col min="1" max="1" width="1" customWidth="1"/>
    <col min="2" max="2" width="32.42578125" customWidth="1"/>
    <col min="3" max="3" width="19.5703125" customWidth="1"/>
    <col min="4" max="4" width="12.5703125" customWidth="1"/>
    <col min="5" max="6" width="13.7109375" customWidth="1"/>
  </cols>
  <sheetData>
    <row r="1" spans="2:6" x14ac:dyDescent="0.25">
      <c r="B1" s="5" t="s">
        <v>93</v>
      </c>
      <c r="C1" s="5"/>
      <c r="D1" s="5"/>
      <c r="E1" s="5"/>
      <c r="F1" s="5"/>
    </row>
    <row r="2" spans="2:6" x14ac:dyDescent="0.25">
      <c r="B2" s="29" t="s">
        <v>28</v>
      </c>
      <c r="C2" s="5"/>
      <c r="D2" s="5"/>
      <c r="E2" s="5"/>
      <c r="F2" s="5"/>
    </row>
    <row r="3" spans="2:6" x14ac:dyDescent="0.25">
      <c r="B3" s="6" t="s">
        <v>92</v>
      </c>
      <c r="C3" s="5"/>
      <c r="D3" s="5"/>
      <c r="E3" s="5"/>
      <c r="F3" s="5"/>
    </row>
    <row r="4" spans="2:6" x14ac:dyDescent="0.25">
      <c r="B4" s="3"/>
    </row>
    <row r="5" spans="2:6" ht="15.75" hidden="1" thickBot="1" x14ac:dyDescent="0.3">
      <c r="B5" s="3"/>
    </row>
    <row r="6" spans="2:6" ht="16.5" hidden="1" thickTop="1" thickBot="1" x14ac:dyDescent="0.3">
      <c r="B6" s="2" t="s">
        <v>5</v>
      </c>
      <c r="C6" s="2" t="s">
        <v>6</v>
      </c>
      <c r="D6" s="2" t="s">
        <v>9</v>
      </c>
      <c r="E6" s="2" t="s">
        <v>63</v>
      </c>
      <c r="F6" s="2" t="s">
        <v>8</v>
      </c>
    </row>
    <row r="7" spans="2:6" ht="15.75" hidden="1" thickTop="1" x14ac:dyDescent="0.25">
      <c r="B7" t="s">
        <v>0</v>
      </c>
      <c r="C7" t="s">
        <v>7</v>
      </c>
      <c r="D7">
        <v>159.61000000000001</v>
      </c>
      <c r="E7">
        <v>39.81</v>
      </c>
      <c r="F7">
        <v>60.19</v>
      </c>
    </row>
    <row r="8" spans="2:6" hidden="1" x14ac:dyDescent="0.25">
      <c r="B8" t="s">
        <v>67</v>
      </c>
      <c r="C8" t="s">
        <v>68</v>
      </c>
      <c r="D8">
        <v>481.26</v>
      </c>
      <c r="E8">
        <v>11.42</v>
      </c>
      <c r="F8">
        <f t="shared" ref="F8:F27" si="0">100-E8</f>
        <v>88.58</v>
      </c>
    </row>
    <row r="9" spans="2:6" hidden="1" x14ac:dyDescent="0.25">
      <c r="B9" t="s">
        <v>1</v>
      </c>
      <c r="C9" t="s">
        <v>27</v>
      </c>
      <c r="D9">
        <v>418.33</v>
      </c>
      <c r="E9">
        <v>12.43</v>
      </c>
      <c r="F9">
        <f t="shared" si="0"/>
        <v>87.57</v>
      </c>
    </row>
    <row r="10" spans="2:6" hidden="1" x14ac:dyDescent="0.25">
      <c r="B10" t="s">
        <v>91</v>
      </c>
      <c r="C10" t="s">
        <v>90</v>
      </c>
      <c r="D10">
        <v>181.02</v>
      </c>
      <c r="E10">
        <v>20.13</v>
      </c>
      <c r="F10">
        <f t="shared" si="0"/>
        <v>79.87</v>
      </c>
    </row>
    <row r="11" spans="2:6" hidden="1" x14ac:dyDescent="0.25">
      <c r="B11" t="s">
        <v>66</v>
      </c>
      <c r="C11" t="s">
        <v>69</v>
      </c>
      <c r="D11">
        <v>241.95</v>
      </c>
      <c r="E11">
        <v>39.65</v>
      </c>
      <c r="F11">
        <f t="shared" si="0"/>
        <v>60.35</v>
      </c>
    </row>
    <row r="12" spans="2:6" hidden="1" x14ac:dyDescent="0.25">
      <c r="B12" t="s">
        <v>3</v>
      </c>
      <c r="C12" t="s">
        <v>10</v>
      </c>
      <c r="D12">
        <v>166</v>
      </c>
      <c r="E12">
        <v>76.45</v>
      </c>
      <c r="F12">
        <f t="shared" si="0"/>
        <v>23.549999999999997</v>
      </c>
    </row>
    <row r="13" spans="2:6" hidden="1" x14ac:dyDescent="0.25">
      <c r="B13" t="s">
        <v>4</v>
      </c>
      <c r="C13" t="s">
        <v>11</v>
      </c>
      <c r="D13">
        <v>162.03</v>
      </c>
      <c r="E13">
        <v>18.79</v>
      </c>
      <c r="F13">
        <f t="shared" si="0"/>
        <v>81.210000000000008</v>
      </c>
    </row>
    <row r="14" spans="2:6" hidden="1" x14ac:dyDescent="0.25">
      <c r="B14" t="s">
        <v>64</v>
      </c>
      <c r="C14" t="s">
        <v>65</v>
      </c>
      <c r="D14">
        <v>219.51</v>
      </c>
      <c r="E14">
        <v>29.79</v>
      </c>
      <c r="F14">
        <f t="shared" si="0"/>
        <v>70.210000000000008</v>
      </c>
    </row>
    <row r="15" spans="2:6" hidden="1" x14ac:dyDescent="0.25">
      <c r="B15" t="s">
        <v>21</v>
      </c>
      <c r="C15" t="s">
        <v>22</v>
      </c>
      <c r="D15">
        <v>73.89</v>
      </c>
      <c r="E15">
        <v>18.79</v>
      </c>
      <c r="F15">
        <f t="shared" si="0"/>
        <v>81.210000000000008</v>
      </c>
    </row>
    <row r="16" spans="2:6" hidden="1" x14ac:dyDescent="0.25">
      <c r="B16" t="s">
        <v>50</v>
      </c>
      <c r="C16" t="s">
        <v>24</v>
      </c>
      <c r="D16">
        <v>196.11</v>
      </c>
      <c r="E16">
        <v>0.5</v>
      </c>
      <c r="F16">
        <f t="shared" si="0"/>
        <v>99.5</v>
      </c>
    </row>
    <row r="17" spans="2:6" hidden="1" x14ac:dyDescent="0.25">
      <c r="B17" t="s">
        <v>26</v>
      </c>
      <c r="C17" t="s">
        <v>25</v>
      </c>
      <c r="D17">
        <v>169.9</v>
      </c>
      <c r="E17">
        <v>32.869999999999997</v>
      </c>
      <c r="F17">
        <f t="shared" si="0"/>
        <v>67.13</v>
      </c>
    </row>
    <row r="18" spans="2:6" hidden="1" x14ac:dyDescent="0.25">
      <c r="B18" t="s">
        <v>74</v>
      </c>
      <c r="C18" t="s">
        <v>75</v>
      </c>
      <c r="D18">
        <v>230.94</v>
      </c>
      <c r="E18">
        <v>74.02</v>
      </c>
      <c r="F18">
        <f t="shared" si="0"/>
        <v>25.980000000000004</v>
      </c>
    </row>
    <row r="19" spans="2:6" hidden="1" x14ac:dyDescent="0.25">
      <c r="B19" t="s">
        <v>76</v>
      </c>
      <c r="C19" t="s">
        <v>77</v>
      </c>
      <c r="D19">
        <v>147.63</v>
      </c>
      <c r="E19">
        <v>59.35</v>
      </c>
      <c r="F19">
        <f t="shared" si="0"/>
        <v>40.65</v>
      </c>
    </row>
    <row r="20" spans="2:6" hidden="1" x14ac:dyDescent="0.25">
      <c r="B20" t="s">
        <v>80</v>
      </c>
      <c r="C20" t="s">
        <v>81</v>
      </c>
      <c r="D20">
        <v>61.83</v>
      </c>
      <c r="E20">
        <v>17.489999999999998</v>
      </c>
      <c r="F20">
        <f t="shared" si="0"/>
        <v>82.51</v>
      </c>
    </row>
    <row r="21" spans="2:6" hidden="1" x14ac:dyDescent="0.25">
      <c r="B21" t="s">
        <v>46</v>
      </c>
      <c r="C21" t="s">
        <v>39</v>
      </c>
      <c r="D21">
        <v>425.31</v>
      </c>
      <c r="E21" s="15">
        <v>100</v>
      </c>
      <c r="F21">
        <f t="shared" si="0"/>
        <v>0</v>
      </c>
    </row>
    <row r="22" spans="2:6" hidden="1" x14ac:dyDescent="0.25">
      <c r="B22" t="s">
        <v>51</v>
      </c>
      <c r="C22" t="s">
        <v>41</v>
      </c>
      <c r="D22">
        <v>456.34399999999999</v>
      </c>
      <c r="E22" s="15">
        <v>100</v>
      </c>
      <c r="F22">
        <f t="shared" si="0"/>
        <v>0</v>
      </c>
    </row>
    <row r="23" spans="2:6" hidden="1" x14ac:dyDescent="0.25">
      <c r="B23" t="s">
        <v>52</v>
      </c>
      <c r="C23" t="s">
        <v>53</v>
      </c>
      <c r="D23">
        <v>334.2192</v>
      </c>
      <c r="E23" s="15">
        <v>100</v>
      </c>
      <c r="F23">
        <f t="shared" si="0"/>
        <v>0</v>
      </c>
    </row>
    <row r="24" spans="2:6" hidden="1" x14ac:dyDescent="0.25">
      <c r="B24" t="s">
        <v>44</v>
      </c>
      <c r="C24" t="s">
        <v>45</v>
      </c>
      <c r="D24">
        <v>247.14</v>
      </c>
      <c r="E24" s="15">
        <v>100</v>
      </c>
      <c r="F24">
        <f t="shared" si="0"/>
        <v>0</v>
      </c>
    </row>
    <row r="25" spans="2:6" hidden="1" x14ac:dyDescent="0.25">
      <c r="B25" t="s">
        <v>54</v>
      </c>
      <c r="C25" t="s">
        <v>55</v>
      </c>
      <c r="D25">
        <v>244.31</v>
      </c>
      <c r="E25" s="15">
        <v>100</v>
      </c>
      <c r="F25">
        <f t="shared" si="0"/>
        <v>0</v>
      </c>
    </row>
    <row r="26" spans="2:6" hidden="1" x14ac:dyDescent="0.25">
      <c r="B26" t="s">
        <v>42</v>
      </c>
      <c r="C26" t="s">
        <v>43</v>
      </c>
      <c r="D26">
        <v>459.46</v>
      </c>
      <c r="E26" s="15">
        <v>100</v>
      </c>
      <c r="F26">
        <f t="shared" si="0"/>
        <v>0</v>
      </c>
    </row>
    <row r="27" spans="2:6" hidden="1" x14ac:dyDescent="0.25">
      <c r="B27" t="s">
        <v>61</v>
      </c>
      <c r="C27" t="s">
        <v>56</v>
      </c>
      <c r="D27">
        <v>1344.405</v>
      </c>
      <c r="E27" s="15">
        <v>100</v>
      </c>
      <c r="F27">
        <f t="shared" si="0"/>
        <v>0</v>
      </c>
    </row>
    <row r="28" spans="2:6" hidden="1" x14ac:dyDescent="0.25"/>
    <row r="29" spans="2:6" ht="30.75" customHeight="1" thickBot="1" x14ac:dyDescent="0.3">
      <c r="D29" s="27" t="s">
        <v>38</v>
      </c>
    </row>
    <row r="30" spans="2:6" ht="33.75" customHeight="1" thickBot="1" x14ac:dyDescent="0.3">
      <c r="B30" s="7" t="s">
        <v>47</v>
      </c>
      <c r="C30" s="8"/>
      <c r="D30" s="26" t="s">
        <v>62</v>
      </c>
    </row>
    <row r="31" spans="2:6" x14ac:dyDescent="0.25">
      <c r="B31" t="s">
        <v>46</v>
      </c>
      <c r="C31" s="18">
        <v>50</v>
      </c>
      <c r="D31" s="17">
        <v>50</v>
      </c>
      <c r="E31" t="s">
        <v>88</v>
      </c>
    </row>
    <row r="32" spans="2:6" x14ac:dyDescent="0.25">
      <c r="B32" t="s">
        <v>40</v>
      </c>
      <c r="C32" s="18">
        <v>75</v>
      </c>
      <c r="D32" s="13">
        <v>75</v>
      </c>
    </row>
    <row r="33" spans="2:4" x14ac:dyDescent="0.25">
      <c r="B33" s="28" t="s">
        <v>89</v>
      </c>
      <c r="C33" s="18">
        <v>250</v>
      </c>
      <c r="D33" s="13">
        <v>0</v>
      </c>
    </row>
    <row r="34" spans="2:4" x14ac:dyDescent="0.25">
      <c r="B34" t="s">
        <v>44</v>
      </c>
      <c r="C34" s="18">
        <v>5</v>
      </c>
      <c r="D34" s="13">
        <v>5</v>
      </c>
    </row>
    <row r="35" spans="2:4" x14ac:dyDescent="0.25">
      <c r="B35" t="s">
        <v>54</v>
      </c>
      <c r="C35" s="18">
        <v>2</v>
      </c>
      <c r="D35" s="13">
        <v>2</v>
      </c>
    </row>
    <row r="36" spans="2:4" x14ac:dyDescent="0.25">
      <c r="B36" t="s">
        <v>42</v>
      </c>
      <c r="C36" s="18">
        <v>2</v>
      </c>
      <c r="D36" s="13">
        <v>2</v>
      </c>
    </row>
    <row r="37" spans="2:4" x14ac:dyDescent="0.25">
      <c r="B37" t="s">
        <v>61</v>
      </c>
      <c r="C37" s="18">
        <v>1</v>
      </c>
      <c r="D37" s="13">
        <v>1</v>
      </c>
    </row>
    <row r="38" spans="2:4" x14ac:dyDescent="0.25">
      <c r="B38" t="s">
        <v>12</v>
      </c>
      <c r="C38" s="18">
        <v>5</v>
      </c>
      <c r="D38" s="13">
        <v>5</v>
      </c>
    </row>
    <row r="39" spans="2:4" x14ac:dyDescent="0.25">
      <c r="B39" t="s">
        <v>85</v>
      </c>
      <c r="C39" s="18">
        <v>120</v>
      </c>
      <c r="D39" s="13">
        <v>120</v>
      </c>
    </row>
    <row r="40" spans="2:4" x14ac:dyDescent="0.25">
      <c r="B40" t="s">
        <v>13</v>
      </c>
      <c r="C40" s="18">
        <v>30</v>
      </c>
      <c r="D40" s="13">
        <v>30</v>
      </c>
    </row>
    <row r="41" spans="2:4" x14ac:dyDescent="0.25">
      <c r="B41" t="s">
        <v>14</v>
      </c>
      <c r="C41" s="18">
        <v>1</v>
      </c>
      <c r="D41" s="13">
        <v>1</v>
      </c>
    </row>
    <row r="42" spans="2:4" x14ac:dyDescent="0.25">
      <c r="B42" t="s">
        <v>15</v>
      </c>
      <c r="C42" s="18">
        <v>1.5</v>
      </c>
      <c r="D42" s="13">
        <v>1.5</v>
      </c>
    </row>
    <row r="43" spans="2:4" x14ac:dyDescent="0.25">
      <c r="B43" t="s">
        <v>2</v>
      </c>
      <c r="C43" s="18">
        <v>1</v>
      </c>
      <c r="D43" s="13">
        <v>1</v>
      </c>
    </row>
    <row r="44" spans="2:4" x14ac:dyDescent="0.25">
      <c r="B44" t="s">
        <v>16</v>
      </c>
      <c r="C44" s="18">
        <v>0.5</v>
      </c>
      <c r="D44" s="13">
        <v>0.5</v>
      </c>
    </row>
    <row r="45" spans="2:4" x14ac:dyDescent="0.25">
      <c r="B45" t="s">
        <v>17</v>
      </c>
      <c r="C45" s="18">
        <v>2</v>
      </c>
      <c r="D45" s="13">
        <v>2</v>
      </c>
    </row>
    <row r="46" spans="2:4" x14ac:dyDescent="0.25">
      <c r="B46" s="28" t="s">
        <v>87</v>
      </c>
      <c r="C46" s="18">
        <v>3</v>
      </c>
      <c r="D46" s="13">
        <v>0</v>
      </c>
    </row>
    <row r="47" spans="2:4" x14ac:dyDescent="0.25">
      <c r="B47" t="s">
        <v>78</v>
      </c>
      <c r="C47" s="18">
        <v>0.1</v>
      </c>
      <c r="D47" s="13">
        <v>0.1</v>
      </c>
    </row>
    <row r="48" spans="2:4" x14ac:dyDescent="0.25">
      <c r="B48" t="s">
        <v>79</v>
      </c>
      <c r="C48" s="18">
        <v>2</v>
      </c>
      <c r="D48" s="13">
        <v>2</v>
      </c>
    </row>
    <row r="49" spans="2:6" x14ac:dyDescent="0.25">
      <c r="B49" t="s">
        <v>82</v>
      </c>
      <c r="C49" s="18">
        <v>5</v>
      </c>
      <c r="D49" s="13">
        <v>5</v>
      </c>
    </row>
    <row r="50" spans="2:6" ht="15.75" thickBot="1" x14ac:dyDescent="0.3">
      <c r="B50" t="s">
        <v>18</v>
      </c>
      <c r="C50" s="18">
        <v>0.5</v>
      </c>
      <c r="D50" s="16">
        <v>0.5</v>
      </c>
    </row>
    <row r="51" spans="2:6" ht="15.75" thickBot="1" x14ac:dyDescent="0.3">
      <c r="B51" s="10" t="s">
        <v>20</v>
      </c>
      <c r="C51" s="11"/>
      <c r="D51" s="9">
        <f>SUM(D31:D50)</f>
        <v>303.60000000000002</v>
      </c>
    </row>
    <row r="54" spans="2:6" x14ac:dyDescent="0.25">
      <c r="B54" s="4" t="s">
        <v>29</v>
      </c>
      <c r="D54" s="1" t="s">
        <v>33</v>
      </c>
    </row>
    <row r="55" spans="2:6" x14ac:dyDescent="0.25">
      <c r="B55" t="s">
        <v>30</v>
      </c>
      <c r="D55" s="14" t="s">
        <v>34</v>
      </c>
    </row>
    <row r="56" spans="2:6" x14ac:dyDescent="0.25">
      <c r="B56" t="s">
        <v>36</v>
      </c>
      <c r="D56" s="1" t="s">
        <v>35</v>
      </c>
    </row>
    <row r="57" spans="2:6" x14ac:dyDescent="0.25">
      <c r="B57" t="s">
        <v>31</v>
      </c>
      <c r="D57" t="s">
        <v>37</v>
      </c>
    </row>
    <row r="58" spans="2:6" x14ac:dyDescent="0.25">
      <c r="B58" t="s">
        <v>32</v>
      </c>
    </row>
    <row r="59" spans="2:6" x14ac:dyDescent="0.25">
      <c r="C59" t="s">
        <v>48</v>
      </c>
    </row>
    <row r="60" spans="2:6" ht="15.75" thickBot="1" x14ac:dyDescent="0.3">
      <c r="B60" t="s">
        <v>73</v>
      </c>
      <c r="C60" t="s">
        <v>86</v>
      </c>
    </row>
    <row r="61" spans="2:6" ht="30.75" thickBot="1" x14ac:dyDescent="0.3">
      <c r="B61" s="19" t="s">
        <v>83</v>
      </c>
      <c r="C61" s="8" t="s">
        <v>19</v>
      </c>
      <c r="D61" s="11" t="s">
        <v>71</v>
      </c>
      <c r="E61" s="11" t="s">
        <v>72</v>
      </c>
      <c r="F61" s="9" t="s">
        <v>70</v>
      </c>
    </row>
    <row r="62" spans="2:6" x14ac:dyDescent="0.25">
      <c r="B62" s="22" t="s">
        <v>57</v>
      </c>
      <c r="C62" s="23">
        <f>D31+((D31/E21)*F21)</f>
        <v>50</v>
      </c>
      <c r="D62" s="24">
        <f>C62*31/1000</f>
        <v>1.55</v>
      </c>
      <c r="E62" s="24">
        <f>C62*62/1000</f>
        <v>3.1</v>
      </c>
      <c r="F62" s="25">
        <f>C62*93/1000</f>
        <v>4.6500000000000004</v>
      </c>
    </row>
    <row r="63" spans="2:6" x14ac:dyDescent="0.25">
      <c r="B63" s="22" t="s">
        <v>58</v>
      </c>
      <c r="C63" s="23">
        <f>D32+((D32/E22)*F22)</f>
        <v>75</v>
      </c>
      <c r="D63" s="24">
        <f t="shared" ref="D63:D87" si="1">C63*31/1000</f>
        <v>2.3250000000000002</v>
      </c>
      <c r="E63" s="24">
        <f t="shared" ref="E63:E87" si="2">C63*62/1000</f>
        <v>4.6500000000000004</v>
      </c>
      <c r="F63" s="25">
        <f t="shared" ref="F63:F87" si="3">C63*93/1000</f>
        <v>6.9749999999999996</v>
      </c>
    </row>
    <row r="64" spans="2:6" x14ac:dyDescent="0.25">
      <c r="B64" s="22" t="s">
        <v>59</v>
      </c>
      <c r="C64" s="23">
        <f>D33+((D33/E23)*F23)</f>
        <v>0</v>
      </c>
      <c r="D64" s="24">
        <f>C64*31/1000</f>
        <v>0</v>
      </c>
      <c r="E64" s="24">
        <f>C64*62/1000</f>
        <v>0</v>
      </c>
      <c r="F64" s="25">
        <f>C64*93/1000</f>
        <v>0</v>
      </c>
    </row>
    <row r="65" spans="1:6" x14ac:dyDescent="0.25">
      <c r="B65" s="22" t="s">
        <v>60</v>
      </c>
      <c r="C65" s="23">
        <f>D34+((D34/E24)*F24)</f>
        <v>5</v>
      </c>
      <c r="D65" s="24">
        <f t="shared" si="1"/>
        <v>0.155</v>
      </c>
      <c r="E65" s="24">
        <f t="shared" si="2"/>
        <v>0.31</v>
      </c>
      <c r="F65" s="25">
        <f t="shared" si="3"/>
        <v>0.46500000000000002</v>
      </c>
    </row>
    <row r="66" spans="1:6" x14ac:dyDescent="0.25">
      <c r="B66" s="22" t="s">
        <v>54</v>
      </c>
      <c r="C66" s="23">
        <f>D35+((D35/E25)*F25)</f>
        <v>2</v>
      </c>
      <c r="D66" s="24">
        <f t="shared" si="1"/>
        <v>6.2E-2</v>
      </c>
      <c r="E66" s="24">
        <f t="shared" si="2"/>
        <v>0.124</v>
      </c>
      <c r="F66" s="25">
        <f t="shared" si="3"/>
        <v>0.186</v>
      </c>
    </row>
    <row r="67" spans="1:6" x14ac:dyDescent="0.25">
      <c r="B67" s="22" t="s">
        <v>42</v>
      </c>
      <c r="C67" s="23">
        <f>D36+((D36/E26)*F26)</f>
        <v>2</v>
      </c>
      <c r="D67" s="24">
        <f t="shared" si="1"/>
        <v>6.2E-2</v>
      </c>
      <c r="E67" s="24">
        <f t="shared" si="2"/>
        <v>0.124</v>
      </c>
      <c r="F67" s="25">
        <f t="shared" si="3"/>
        <v>0.186</v>
      </c>
    </row>
    <row r="68" spans="1:6" x14ac:dyDescent="0.25">
      <c r="B68" s="22" t="s">
        <v>61</v>
      </c>
      <c r="C68" s="23">
        <f>D37+((D37/E27)*F27)</f>
        <v>1</v>
      </c>
      <c r="D68" s="24">
        <f t="shared" si="1"/>
        <v>3.1E-2</v>
      </c>
      <c r="E68" s="24">
        <f t="shared" si="2"/>
        <v>6.2E-2</v>
      </c>
      <c r="F68" s="25">
        <f t="shared" si="3"/>
        <v>9.2999999999999999E-2</v>
      </c>
    </row>
    <row r="69" spans="1:6" x14ac:dyDescent="0.25">
      <c r="B69" s="22" t="s">
        <v>0</v>
      </c>
      <c r="C69" s="23">
        <f>D38+((D38/E7)*F7)</f>
        <v>12.559658377292138</v>
      </c>
      <c r="D69" s="24">
        <f t="shared" ref="D69:D80" si="4">C69*31/1000</f>
        <v>0.3893494096960563</v>
      </c>
      <c r="E69" s="24">
        <f t="shared" ref="E69:E80" si="5">C69*62/1000</f>
        <v>0.77869881939211261</v>
      </c>
      <c r="F69" s="25">
        <f t="shared" ref="F69:F80" si="6">C69*93/1000</f>
        <v>1.1680482290881689</v>
      </c>
    </row>
    <row r="70" spans="1:6" x14ac:dyDescent="0.25">
      <c r="B70" s="22" t="s">
        <v>76</v>
      </c>
      <c r="C70" s="23">
        <f>D48+((D48/E19)*F19)</f>
        <v>3.3698399326032011</v>
      </c>
      <c r="D70" s="24">
        <f t="shared" si="4"/>
        <v>0.10446503791069923</v>
      </c>
      <c r="E70" s="24">
        <f t="shared" si="5"/>
        <v>0.20893007582139847</v>
      </c>
      <c r="F70" s="25">
        <f t="shared" si="6"/>
        <v>0.31339511373209766</v>
      </c>
    </row>
    <row r="71" spans="1:6" x14ac:dyDescent="0.25">
      <c r="B71" s="22" t="s">
        <v>26</v>
      </c>
      <c r="C71" s="23">
        <f>D40+((D40/E17)*F17)</f>
        <v>91.268634012777611</v>
      </c>
      <c r="D71" s="24">
        <f t="shared" si="4"/>
        <v>2.8293276543961059</v>
      </c>
      <c r="E71" s="24">
        <f t="shared" si="5"/>
        <v>5.6586553087922118</v>
      </c>
      <c r="F71" s="25">
        <f t="shared" si="6"/>
        <v>8.487982963188319</v>
      </c>
    </row>
    <row r="72" spans="1:6" x14ac:dyDescent="0.25">
      <c r="B72" s="22" t="s">
        <v>67</v>
      </c>
      <c r="C72" s="23">
        <f>D41+((D41/E8)*F8)</f>
        <v>8.7565674255691768</v>
      </c>
      <c r="D72" s="24">
        <f t="shared" si="4"/>
        <v>0.27145359019264448</v>
      </c>
      <c r="E72" s="24">
        <f t="shared" si="5"/>
        <v>0.54290718038528896</v>
      </c>
      <c r="F72" s="25">
        <f t="shared" si="6"/>
        <v>0.81436077057793343</v>
      </c>
    </row>
    <row r="73" spans="1:6" x14ac:dyDescent="0.25">
      <c r="B73" s="22" t="s">
        <v>1</v>
      </c>
      <c r="C73" s="23">
        <f>D42+((D42/E9)*F9)</f>
        <v>12.067578439259854</v>
      </c>
      <c r="D73" s="24">
        <f t="shared" si="4"/>
        <v>0.37409493161705548</v>
      </c>
      <c r="E73" s="24">
        <f t="shared" si="5"/>
        <v>0.74818986323411096</v>
      </c>
      <c r="F73" s="25">
        <f t="shared" si="6"/>
        <v>1.1222847948511665</v>
      </c>
    </row>
    <row r="74" spans="1:6" x14ac:dyDescent="0.25">
      <c r="A74" s="30"/>
      <c r="B74" s="22" t="s">
        <v>91</v>
      </c>
      <c r="C74" s="23">
        <f>D43+((D43/E10)*F10)</f>
        <v>4.9677098857426731</v>
      </c>
      <c r="D74" s="24">
        <f t="shared" si="4"/>
        <v>0.15399900645802286</v>
      </c>
      <c r="E74" s="24">
        <f t="shared" si="5"/>
        <v>0.30799801291604573</v>
      </c>
      <c r="F74" s="25">
        <f t="shared" si="6"/>
        <v>0.46199701937406862</v>
      </c>
    </row>
    <row r="75" spans="1:6" x14ac:dyDescent="0.25">
      <c r="A75" s="30"/>
      <c r="B75" s="22" t="s">
        <v>66</v>
      </c>
      <c r="C75" s="23">
        <f>D44+((D44/E11)*F11)</f>
        <v>1.2610340479192939</v>
      </c>
      <c r="D75" s="24">
        <f t="shared" si="4"/>
        <v>3.9092055485498108E-2</v>
      </c>
      <c r="E75" s="24">
        <f t="shared" si="5"/>
        <v>7.8184110970996215E-2</v>
      </c>
      <c r="F75" s="25">
        <f t="shared" si="6"/>
        <v>0.11727616645649433</v>
      </c>
    </row>
    <row r="76" spans="1:6" x14ac:dyDescent="0.25">
      <c r="B76" s="22" t="s">
        <v>3</v>
      </c>
      <c r="C76" s="23">
        <f>D45+((D45/E12)*F12)</f>
        <v>2.6160889470241986</v>
      </c>
      <c r="D76" s="24">
        <f t="shared" si="4"/>
        <v>8.1098757357750156E-2</v>
      </c>
      <c r="E76" s="24">
        <f t="shared" si="5"/>
        <v>0.16219751471550031</v>
      </c>
      <c r="F76" s="25">
        <f t="shared" si="6"/>
        <v>0.24329627207325047</v>
      </c>
    </row>
    <row r="77" spans="1:6" x14ac:dyDescent="0.25">
      <c r="B77" s="22" t="s">
        <v>21</v>
      </c>
      <c r="C77" s="23">
        <f>D46+((D46/E15)*F15)</f>
        <v>0</v>
      </c>
      <c r="D77" s="24">
        <f t="shared" si="4"/>
        <v>0</v>
      </c>
      <c r="E77" s="24">
        <f t="shared" si="5"/>
        <v>0</v>
      </c>
      <c r="F77" s="25">
        <f t="shared" si="6"/>
        <v>0</v>
      </c>
    </row>
    <row r="78" spans="1:6" x14ac:dyDescent="0.25">
      <c r="B78" s="22" t="s">
        <v>74</v>
      </c>
      <c r="C78" s="23">
        <f>D47+((D47/E18)*F18)</f>
        <v>0.13509862199405567</v>
      </c>
      <c r="D78" s="24">
        <f t="shared" si="4"/>
        <v>4.1880572818157264E-3</v>
      </c>
      <c r="E78" s="24">
        <f t="shared" si="5"/>
        <v>8.3761145636314528E-3</v>
      </c>
      <c r="F78" s="25">
        <f t="shared" si="6"/>
        <v>1.2564171845447177E-2</v>
      </c>
    </row>
    <row r="79" spans="1:6" x14ac:dyDescent="0.25">
      <c r="B79" s="22" t="s">
        <v>80</v>
      </c>
      <c r="C79" s="23">
        <f>D49+((D49/E20)*F20)</f>
        <v>28.587764436821047</v>
      </c>
      <c r="D79" s="24">
        <f t="shared" si="4"/>
        <v>0.88622069754145238</v>
      </c>
      <c r="E79" s="24">
        <f t="shared" si="5"/>
        <v>1.7724413950829048</v>
      </c>
      <c r="F79" s="25">
        <f t="shared" si="6"/>
        <v>2.6586620926243572</v>
      </c>
    </row>
    <row r="80" spans="1:6" ht="15.75" thickBot="1" x14ac:dyDescent="0.3">
      <c r="B80" s="22" t="s">
        <v>23</v>
      </c>
      <c r="C80" s="23">
        <f>D50+((D50/E16)*F16)</f>
        <v>100</v>
      </c>
      <c r="D80" s="24">
        <f t="shared" si="4"/>
        <v>3.1</v>
      </c>
      <c r="E80" s="24">
        <f t="shared" si="5"/>
        <v>6.2</v>
      </c>
      <c r="F80" s="25">
        <f t="shared" si="6"/>
        <v>9.3000000000000007</v>
      </c>
    </row>
    <row r="81" spans="2:6" ht="15.75" thickBot="1" x14ac:dyDescent="0.3">
      <c r="B81" s="10" t="s">
        <v>49</v>
      </c>
      <c r="C81" s="12">
        <f>SUM(C62:C80)</f>
        <v>400.5899741270033</v>
      </c>
      <c r="D81" s="20">
        <f t="shared" si="1"/>
        <v>12.418289197937101</v>
      </c>
      <c r="E81" s="20">
        <f t="shared" si="2"/>
        <v>24.836578395874202</v>
      </c>
      <c r="F81" s="21">
        <f t="shared" si="3"/>
        <v>37.254867593811305</v>
      </c>
    </row>
    <row r="82" spans="2:6" x14ac:dyDescent="0.25">
      <c r="C82" s="23"/>
      <c r="D82" s="24"/>
      <c r="E82" s="24"/>
      <c r="F82" s="24"/>
    </row>
    <row r="83" spans="2:6" x14ac:dyDescent="0.25">
      <c r="C83" t="s">
        <v>48</v>
      </c>
      <c r="E83" s="24"/>
      <c r="F83" s="24"/>
    </row>
    <row r="84" spans="2:6" ht="15.75" thickBot="1" x14ac:dyDescent="0.3">
      <c r="B84" t="s">
        <v>73</v>
      </c>
      <c r="C84" t="s">
        <v>86</v>
      </c>
      <c r="E84" s="24"/>
      <c r="F84" s="24"/>
    </row>
    <row r="85" spans="2:6" ht="30.75" thickBot="1" x14ac:dyDescent="0.3">
      <c r="B85" s="19" t="s">
        <v>84</v>
      </c>
      <c r="C85" s="8" t="s">
        <v>19</v>
      </c>
      <c r="D85" s="11" t="s">
        <v>71</v>
      </c>
      <c r="E85" s="11" t="s">
        <v>72</v>
      </c>
      <c r="F85" s="9" t="s">
        <v>70</v>
      </c>
    </row>
    <row r="86" spans="2:6" ht="15.75" thickBot="1" x14ac:dyDescent="0.3">
      <c r="B86" s="22" t="s">
        <v>64</v>
      </c>
      <c r="C86" s="23">
        <f>D39+((D39/E14)*F14)</f>
        <v>402.81973816717021</v>
      </c>
      <c r="D86" s="24">
        <f>C86*31/1000</f>
        <v>12.487411883182276</v>
      </c>
      <c r="E86" s="24">
        <f>C86*62/1000</f>
        <v>24.974823766364551</v>
      </c>
      <c r="F86" s="25">
        <f>C86*93/1000</f>
        <v>37.462235649546827</v>
      </c>
    </row>
    <row r="87" spans="2:6" ht="15.75" thickBot="1" x14ac:dyDescent="0.3">
      <c r="B87" s="10" t="s">
        <v>49</v>
      </c>
      <c r="C87" s="12">
        <f>SUM(C86:C86)</f>
        <v>402.81973816717021</v>
      </c>
      <c r="D87" s="20">
        <f t="shared" si="1"/>
        <v>12.487411883182276</v>
      </c>
      <c r="E87" s="20">
        <f t="shared" si="2"/>
        <v>24.974823766364551</v>
      </c>
      <c r="F87" s="21">
        <f t="shared" si="3"/>
        <v>37.462235649546827</v>
      </c>
    </row>
  </sheetData>
  <pageMargins left="0.25" right="0.25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Joshua @ TM</cp:lastModifiedBy>
  <cp:lastPrinted>2024-01-17T01:39:24Z</cp:lastPrinted>
  <dcterms:created xsi:type="dcterms:W3CDTF">2023-07-28T01:55:29Z</dcterms:created>
  <dcterms:modified xsi:type="dcterms:W3CDTF">2024-04-15T03:46:26Z</dcterms:modified>
</cp:coreProperties>
</file>